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tabRatio="300"/>
  </bookViews>
  <sheets>
    <sheet name="Feuil1" sheetId="2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/>
  <c r="C28"/>
  <c r="J32"/>
  <c r="I30"/>
  <c r="I31"/>
  <c r="G31"/>
  <c r="E6"/>
  <c r="C18" s="1"/>
  <c r="B8"/>
  <c r="B6"/>
  <c r="B9"/>
  <c r="G23" l="1"/>
  <c r="G24" s="1"/>
  <c r="B11"/>
  <c r="C32"/>
  <c r="C31"/>
  <c r="H21"/>
  <c r="I29"/>
  <c r="I28"/>
  <c r="I27"/>
  <c r="H23" l="1"/>
  <c r="H24" s="1"/>
  <c r="H5" s="1"/>
  <c r="C33"/>
  <c r="D33" s="1"/>
  <c r="D28"/>
  <c r="E5"/>
  <c r="C17" s="1"/>
  <c r="D30"/>
  <c r="D31"/>
  <c r="D34" l="1"/>
  <c r="C34"/>
  <c r="H4"/>
  <c r="H8" s="1"/>
  <c r="C20"/>
  <c r="E4"/>
  <c r="C21" s="1"/>
  <c r="C23" l="1"/>
  <c r="C24" l="1"/>
  <c r="H3" l="1"/>
  <c r="H7" l="1"/>
  <c r="H9"/>
</calcChain>
</file>

<file path=xl/sharedStrings.xml><?xml version="1.0" encoding="utf-8"?>
<sst xmlns="http://schemas.openxmlformats.org/spreadsheetml/2006/main" count="82" uniqueCount="58">
  <si>
    <t>NATURE</t>
  </si>
  <si>
    <t>FINANCEUR</t>
  </si>
  <si>
    <t>MONTANT</t>
  </si>
  <si>
    <t>TAUX</t>
  </si>
  <si>
    <t>Subvention</t>
  </si>
  <si>
    <t>Prêt</t>
  </si>
  <si>
    <t>Action Logement Services</t>
  </si>
  <si>
    <t>Anah</t>
  </si>
  <si>
    <t>Apport personnel</t>
  </si>
  <si>
    <t>Logements</t>
  </si>
  <si>
    <t>Commerce</t>
  </si>
  <si>
    <t>Parties communes</t>
  </si>
  <si>
    <t>TOTAL</t>
  </si>
  <si>
    <t>DEPENSES</t>
  </si>
  <si>
    <t>COUTS</t>
  </si>
  <si>
    <t>PLAN DE FINANCEMENT PREVISIONNEL</t>
  </si>
  <si>
    <t xml:space="preserve">MONTANT </t>
  </si>
  <si>
    <t>DUREE EN MOIS</t>
  </si>
  <si>
    <t>DUREE EN ANNEE</t>
  </si>
  <si>
    <t>Propriétaire Bailleur</t>
  </si>
  <si>
    <t>X</t>
  </si>
  <si>
    <t>Loyers Logements</t>
  </si>
  <si>
    <t>Locataire</t>
  </si>
  <si>
    <t>ANNUITES
(assurances comprises)</t>
  </si>
  <si>
    <t>Sous-total</t>
  </si>
  <si>
    <t>Frais d'entretien / réparation</t>
  </si>
  <si>
    <t>Frais d'administration/gestion (5%)</t>
  </si>
  <si>
    <t>Remboursement Prêts</t>
  </si>
  <si>
    <r>
      <t xml:space="preserve">MENSUALITES
</t>
    </r>
    <r>
      <rPr>
        <i/>
        <sz val="11"/>
        <color theme="1"/>
        <rFont val="Calibri"/>
        <family val="2"/>
        <scheme val="minor"/>
      </rPr>
      <t>(assurances comprises)</t>
    </r>
  </si>
  <si>
    <t>T2</t>
  </si>
  <si>
    <t>surface</t>
  </si>
  <si>
    <t>nb appartements</t>
  </si>
  <si>
    <t>T3</t>
  </si>
  <si>
    <t>Total</t>
  </si>
  <si>
    <t>Coût total de l'opération</t>
  </si>
  <si>
    <t>Dette annuelle</t>
  </si>
  <si>
    <t>Excess Cash-Flow</t>
  </si>
  <si>
    <t>Rentabilité</t>
  </si>
  <si>
    <t>DSCR</t>
  </si>
  <si>
    <t>LTV</t>
  </si>
  <si>
    <t>loyer mensuel</t>
  </si>
  <si>
    <t>total surface</t>
  </si>
  <si>
    <t>Assurance PNO</t>
  </si>
  <si>
    <t>Type</t>
  </si>
  <si>
    <t>Prêt ALS</t>
  </si>
  <si>
    <t>Concours Action Logement Services</t>
  </si>
  <si>
    <t>Subvention ALS</t>
  </si>
  <si>
    <t>Indicateurs clés de succès</t>
  </si>
  <si>
    <t>Méthode de calcul</t>
  </si>
  <si>
    <t>Subvention ANAH*</t>
  </si>
  <si>
    <t>*50 % du montant des travaux hors RDC HT</t>
  </si>
  <si>
    <t>PREVISIONNEL D'EXPLOITATION</t>
  </si>
  <si>
    <r>
      <t xml:space="preserve">RECETTE MENSUELLE
</t>
    </r>
    <r>
      <rPr>
        <i/>
        <sz val="9"/>
        <color theme="1"/>
        <rFont val="Calibri"/>
        <family val="2"/>
        <scheme val="minor"/>
      </rPr>
      <t>(10% de vacance locative/impayés inclus)</t>
    </r>
  </si>
  <si>
    <r>
      <rPr>
        <b/>
        <sz val="11"/>
        <color theme="1"/>
        <rFont val="Calibri"/>
        <family val="2"/>
        <scheme val="minor"/>
      </rPr>
      <t>RECETTE ANNUELLE</t>
    </r>
    <r>
      <rPr>
        <i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(10% de vacance locative/impayés inclus)</t>
    </r>
  </si>
  <si>
    <t xml:space="preserve">Honoraires Maitre d'Œuvre
</t>
  </si>
  <si>
    <t>studio</t>
  </si>
  <si>
    <r>
      <rPr>
        <b/>
        <sz val="11"/>
        <color theme="1"/>
        <rFont val="Calibri"/>
        <family val="2"/>
        <scheme val="minor"/>
      </rPr>
      <t>Travaux estimés</t>
    </r>
    <r>
      <rPr>
        <sz val="11"/>
        <color theme="1"/>
        <rFont val="Calibri"/>
        <family val="2"/>
        <scheme val="minor"/>
      </rPr>
      <t xml:space="preserve">
</t>
    </r>
  </si>
  <si>
    <t xml:space="preserve">Loyers annuels 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</si>
</sst>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6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6" fontId="0" fillId="0" borderId="5" xfId="0" applyNumberFormat="1" applyBorder="1"/>
    <xf numFmtId="10" fontId="0" fillId="0" borderId="5" xfId="0" applyNumberFormat="1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6" fontId="0" fillId="0" borderId="9" xfId="0" applyNumberFormat="1" applyBorder="1"/>
    <xf numFmtId="0" fontId="1" fillId="5" borderId="6" xfId="0" applyFont="1" applyFill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7" xfId="0" applyNumberFormat="1" applyBorder="1"/>
    <xf numFmtId="164" fontId="2" fillId="0" borderId="7" xfId="0" applyNumberFormat="1" applyFont="1" applyBorder="1"/>
    <xf numFmtId="164" fontId="7" fillId="5" borderId="8" xfId="0" applyNumberFormat="1" applyFont="1" applyFill="1" applyBorder="1"/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5" borderId="6" xfId="0" applyFont="1" applyFill="1" applyBorder="1" applyAlignment="1">
      <alignment horizontal="right"/>
    </xf>
    <xf numFmtId="0" fontId="1" fillId="0" borderId="9" xfId="0" applyFont="1" applyBorder="1" applyAlignment="1">
      <alignment vertical="center"/>
    </xf>
    <xf numFmtId="164" fontId="0" fillId="0" borderId="10" xfId="0" applyNumberFormat="1" applyBorder="1"/>
    <xf numFmtId="6" fontId="7" fillId="5" borderId="6" xfId="0" applyNumberFormat="1" applyFont="1" applyFill="1" applyBorder="1" applyAlignment="1">
      <alignment horizontal="right" vertical="center"/>
    </xf>
    <xf numFmtId="6" fontId="7" fillId="5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right" vertical="center"/>
    </xf>
    <xf numFmtId="0" fontId="0" fillId="5" borderId="6" xfId="0" applyFill="1" applyBorder="1" applyAlignment="1">
      <alignment vertical="center"/>
    </xf>
    <xf numFmtId="6" fontId="7" fillId="5" borderId="6" xfId="0" applyNumberFormat="1" applyFont="1" applyFill="1" applyBorder="1" applyAlignment="1">
      <alignment vertical="center"/>
    </xf>
    <xf numFmtId="6" fontId="0" fillId="8" borderId="5" xfId="0" applyNumberFormat="1" applyFill="1" applyBorder="1"/>
    <xf numFmtId="0" fontId="0" fillId="0" borderId="0" xfId="0" applyAlignment="1">
      <alignment horizontal="center" vertical="center"/>
    </xf>
    <xf numFmtId="10" fontId="0" fillId="0" borderId="0" xfId="2" applyNumberFormat="1" applyFont="1"/>
    <xf numFmtId="44" fontId="0" fillId="0" borderId="0" xfId="1" applyFont="1"/>
    <xf numFmtId="164" fontId="0" fillId="0" borderId="0" xfId="0" applyNumberFormat="1"/>
    <xf numFmtId="6" fontId="2" fillId="8" borderId="5" xfId="0" applyNumberFormat="1" applyFont="1" applyFill="1" applyBorder="1"/>
    <xf numFmtId="164" fontId="0" fillId="0" borderId="5" xfId="0" applyNumberForma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10" fontId="0" fillId="0" borderId="11" xfId="0" applyNumberFormat="1" applyBorder="1"/>
    <xf numFmtId="6" fontId="0" fillId="8" borderId="11" xfId="0" applyNumberFormat="1" applyFill="1" applyBorder="1"/>
    <xf numFmtId="164" fontId="0" fillId="0" borderId="11" xfId="0" applyNumberFormat="1" applyBorder="1"/>
    <xf numFmtId="0" fontId="1" fillId="0" borderId="12" xfId="0" applyFont="1" applyBorder="1"/>
    <xf numFmtId="6" fontId="1" fillId="0" borderId="12" xfId="0" applyNumberFormat="1" applyFont="1" applyBorder="1"/>
    <xf numFmtId="10" fontId="1" fillId="0" borderId="12" xfId="2" applyNumberFormat="1" applyFont="1" applyBorder="1"/>
    <xf numFmtId="2" fontId="1" fillId="0" borderId="12" xfId="0" applyNumberFormat="1" applyFont="1" applyBorder="1"/>
    <xf numFmtId="9" fontId="1" fillId="0" borderId="12" xfId="2" applyFont="1" applyBorder="1"/>
    <xf numFmtId="0" fontId="0" fillId="0" borderId="0" xfId="0" applyFont="1" applyFill="1" applyBorder="1"/>
    <xf numFmtId="44" fontId="0" fillId="0" borderId="12" xfId="1" applyFont="1" applyBorder="1"/>
    <xf numFmtId="44" fontId="1" fillId="0" borderId="0" xfId="1" applyFont="1"/>
    <xf numFmtId="44" fontId="0" fillId="0" borderId="9" xfId="0" applyNumberFormat="1" applyBorder="1"/>
    <xf numFmtId="44" fontId="0" fillId="0" borderId="5" xfId="0" applyNumberFormat="1" applyBorder="1"/>
    <xf numFmtId="0" fontId="0" fillId="0" borderId="0" xfId="0" applyFont="1"/>
    <xf numFmtId="44" fontId="0" fillId="0" borderId="0" xfId="0" applyNumberFormat="1" applyFont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F26:J32" totalsRowShown="0" headerRowDxfId="1">
  <autoFilter ref="F26:J32"/>
  <tableColumns count="5">
    <tableColumn id="1" name="Type"/>
    <tableColumn id="2" name="surface"/>
    <tableColumn id="3" name="nb appartements"/>
    <tableColumn id="4" name="total surface"/>
    <tableColumn id="5" name="loyer mensue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="85" zoomScaleNormal="85" workbookViewId="0">
      <selection activeCell="E10" sqref="E10"/>
    </sheetView>
  </sheetViews>
  <sheetFormatPr baseColWidth="10" defaultColWidth="11.5703125" defaultRowHeight="15"/>
  <cols>
    <col min="1" max="1" width="32.28515625" customWidth="1"/>
    <col min="2" max="2" width="23.7109375" customWidth="1"/>
    <col min="3" max="3" width="30.7109375" customWidth="1"/>
    <col min="4" max="4" width="33.28515625" bestFit="1" customWidth="1"/>
    <col min="5" max="5" width="19" customWidth="1"/>
    <col min="7" max="7" width="34.42578125" customWidth="1"/>
    <col min="8" max="8" width="19.7109375" customWidth="1"/>
    <col min="9" max="9" width="14.7109375" bestFit="1" customWidth="1"/>
    <col min="10" max="10" width="16.28515625" bestFit="1" customWidth="1"/>
  </cols>
  <sheetData>
    <row r="1" spans="1:9" ht="15.75" thickBot="1"/>
    <row r="2" spans="1:9" ht="16.5" thickBot="1">
      <c r="A2" s="72" t="s">
        <v>13</v>
      </c>
      <c r="B2" s="73"/>
      <c r="D2" s="74" t="s">
        <v>48</v>
      </c>
      <c r="E2" s="75"/>
      <c r="G2" s="74" t="s">
        <v>47</v>
      </c>
      <c r="H2" s="75"/>
      <c r="I2" s="2"/>
    </row>
    <row r="3" spans="1:9" ht="21" customHeight="1" thickBot="1">
      <c r="A3" s="19" t="s">
        <v>14</v>
      </c>
      <c r="B3" s="5" t="s">
        <v>2</v>
      </c>
      <c r="D3" s="54" t="s">
        <v>45</v>
      </c>
      <c r="E3" s="60">
        <v>237000</v>
      </c>
      <c r="G3" s="54" t="s">
        <v>34</v>
      </c>
      <c r="H3" s="55">
        <f>+C24</f>
        <v>355500</v>
      </c>
      <c r="I3" s="2"/>
    </row>
    <row r="4" spans="1:9" ht="28.15" customHeight="1">
      <c r="A4" s="33"/>
      <c r="B4" s="34"/>
      <c r="D4" s="54" t="s">
        <v>44</v>
      </c>
      <c r="E4" s="60">
        <f>+E3*0.8</f>
        <v>189600</v>
      </c>
      <c r="G4" s="54" t="s">
        <v>57</v>
      </c>
      <c r="H4" s="55">
        <f>+D28+D29</f>
        <v>34641.479999999996</v>
      </c>
    </row>
    <row r="5" spans="1:9" ht="28.15" customHeight="1">
      <c r="A5" s="28" t="s">
        <v>56</v>
      </c>
      <c r="B5" s="25">
        <v>343500</v>
      </c>
      <c r="D5" s="54" t="s">
        <v>46</v>
      </c>
      <c r="E5" s="60">
        <f>+E3*0.2</f>
        <v>47400</v>
      </c>
      <c r="G5" s="54" t="s">
        <v>35</v>
      </c>
      <c r="H5" s="55">
        <f>+H24</f>
        <v>10716</v>
      </c>
    </row>
    <row r="6" spans="1:9" ht="21.6" customHeight="1">
      <c r="A6" s="29" t="s">
        <v>9</v>
      </c>
      <c r="B6" s="26">
        <f>+B5*0.8</f>
        <v>274800</v>
      </c>
      <c r="D6" s="54" t="s">
        <v>49</v>
      </c>
      <c r="E6" s="60">
        <f>E3*0.5</f>
        <v>118500</v>
      </c>
      <c r="G6" s="54" t="s">
        <v>36</v>
      </c>
      <c r="H6" s="55">
        <f>+H4-H5</f>
        <v>23925.479999999996</v>
      </c>
      <c r="I6" s="44"/>
    </row>
    <row r="7" spans="1:9" ht="19.149999999999999" customHeight="1">
      <c r="A7" s="29" t="s">
        <v>10</v>
      </c>
      <c r="B7" s="26"/>
      <c r="D7" s="59" t="s">
        <v>50</v>
      </c>
      <c r="G7" s="54" t="s">
        <v>37</v>
      </c>
      <c r="H7" s="56">
        <f>+H4/H3</f>
        <v>9.7444388185653999E-2</v>
      </c>
    </row>
    <row r="8" spans="1:9" ht="22.9" customHeight="1">
      <c r="A8" s="29" t="s">
        <v>11</v>
      </c>
      <c r="B8" s="26">
        <f>+B5*0.2</f>
        <v>68700</v>
      </c>
      <c r="G8" s="54" t="s">
        <v>38</v>
      </c>
      <c r="H8" s="57">
        <f>+H4/H5</f>
        <v>3.2326875699888014</v>
      </c>
    </row>
    <row r="9" spans="1:9" ht="28.15" customHeight="1">
      <c r="A9" s="30" t="s">
        <v>54</v>
      </c>
      <c r="B9" s="25">
        <f>12000</f>
        <v>12000</v>
      </c>
      <c r="G9" s="54" t="s">
        <v>39</v>
      </c>
      <c r="H9" s="58">
        <f>+C23/H3</f>
        <v>0.53333333333333333</v>
      </c>
    </row>
    <row r="10" spans="1:9" ht="28.15" customHeight="1">
      <c r="A10" s="31"/>
      <c r="B10" s="25"/>
      <c r="D10" s="46"/>
    </row>
    <row r="11" spans="1:9" ht="28.15" customHeight="1" thickBot="1">
      <c r="A11" s="32" t="s">
        <v>12</v>
      </c>
      <c r="B11" s="27">
        <f>+B4+B5+B9+B10</f>
        <v>355500</v>
      </c>
      <c r="D11" s="4"/>
      <c r="E11" s="61"/>
    </row>
    <row r="12" spans="1:9">
      <c r="A12" s="3"/>
      <c r="B12" s="3"/>
    </row>
    <row r="13" spans="1:9">
      <c r="A13" s="3"/>
      <c r="B13" s="3"/>
    </row>
    <row r="14" spans="1:9" ht="15.75" thickBot="1">
      <c r="A14" s="3"/>
      <c r="B14" s="3"/>
    </row>
    <row r="15" spans="1:9" ht="16.5" thickBot="1">
      <c r="A15" s="69" t="s">
        <v>15</v>
      </c>
      <c r="B15" s="70"/>
      <c r="C15" s="70"/>
      <c r="D15" s="70"/>
      <c r="E15" s="70"/>
      <c r="F15" s="70"/>
      <c r="G15" s="70"/>
      <c r="H15" s="71"/>
    </row>
    <row r="16" spans="1:9" s="4" customFormat="1" ht="28.15" customHeight="1" thickBot="1">
      <c r="A16" s="18" t="s">
        <v>0</v>
      </c>
      <c r="B16" s="19" t="s">
        <v>1</v>
      </c>
      <c r="C16" s="18" t="s">
        <v>16</v>
      </c>
      <c r="D16" s="19" t="s">
        <v>17</v>
      </c>
      <c r="E16" s="18" t="s">
        <v>18</v>
      </c>
      <c r="F16" s="19" t="s">
        <v>3</v>
      </c>
      <c r="G16" s="20" t="s">
        <v>28</v>
      </c>
      <c r="H16" s="21" t="s">
        <v>23</v>
      </c>
    </row>
    <row r="17" spans="1:10" ht="28.15" customHeight="1">
      <c r="A17" s="10" t="s">
        <v>4</v>
      </c>
      <c r="B17" s="11" t="s">
        <v>6</v>
      </c>
      <c r="C17" s="62">
        <f>+E5</f>
        <v>47400</v>
      </c>
      <c r="D17" s="11" t="s">
        <v>20</v>
      </c>
      <c r="E17" s="11" t="s">
        <v>20</v>
      </c>
      <c r="F17" s="11" t="s">
        <v>20</v>
      </c>
      <c r="G17" s="11" t="s">
        <v>20</v>
      </c>
      <c r="H17" s="10"/>
    </row>
    <row r="18" spans="1:10" ht="28.15" customHeight="1">
      <c r="A18" s="6" t="s">
        <v>4</v>
      </c>
      <c r="B18" s="7" t="s">
        <v>7</v>
      </c>
      <c r="C18" s="63">
        <f>+E6</f>
        <v>118500</v>
      </c>
      <c r="D18" s="7" t="s">
        <v>20</v>
      </c>
      <c r="E18" s="7" t="s">
        <v>20</v>
      </c>
      <c r="F18" s="7" t="s">
        <v>20</v>
      </c>
      <c r="G18" s="7" t="s">
        <v>20</v>
      </c>
      <c r="H18" s="6"/>
    </row>
    <row r="19" spans="1:10" ht="28.15" customHeight="1">
      <c r="A19" s="6" t="s">
        <v>8</v>
      </c>
      <c r="B19" s="7" t="s">
        <v>19</v>
      </c>
      <c r="C19" s="48"/>
      <c r="D19" s="7" t="s">
        <v>20</v>
      </c>
      <c r="E19" s="7" t="s">
        <v>20</v>
      </c>
      <c r="F19" s="7" t="s">
        <v>20</v>
      </c>
      <c r="G19" s="7" t="s">
        <v>20</v>
      </c>
      <c r="H19" s="6"/>
      <c r="J19" s="45"/>
    </row>
    <row r="20" spans="1:10" ht="28.15" customHeight="1">
      <c r="A20" s="16" t="s">
        <v>24</v>
      </c>
      <c r="B20" s="17"/>
      <c r="C20" s="36">
        <f>SUM(C17:C19)</f>
        <v>165900</v>
      </c>
      <c r="D20" s="17"/>
      <c r="E20" s="17"/>
      <c r="F20" s="17"/>
      <c r="G20" s="17"/>
      <c r="H20" s="17"/>
    </row>
    <row r="21" spans="1:10" ht="28.15" customHeight="1">
      <c r="A21" s="6" t="s">
        <v>5</v>
      </c>
      <c r="B21" s="7" t="s">
        <v>6</v>
      </c>
      <c r="C21" s="63">
        <f>+E4</f>
        <v>189600</v>
      </c>
      <c r="D21" s="6">
        <v>240</v>
      </c>
      <c r="E21" s="6">
        <v>20</v>
      </c>
      <c r="F21" s="9">
        <v>1.2500000000000001E-2</v>
      </c>
      <c r="G21" s="42">
        <v>893</v>
      </c>
      <c r="H21" s="8">
        <f>+G21*12</f>
        <v>10716</v>
      </c>
    </row>
    <row r="22" spans="1:10" ht="28.15" customHeight="1">
      <c r="A22" s="49"/>
      <c r="B22" s="50"/>
      <c r="C22" s="53"/>
      <c r="D22" s="49"/>
      <c r="E22" s="49"/>
      <c r="F22" s="51"/>
      <c r="G22" s="52"/>
      <c r="H22" s="52"/>
      <c r="J22" s="46"/>
    </row>
    <row r="23" spans="1:10" ht="28.15" customHeight="1" thickBot="1">
      <c r="A23" s="13" t="s">
        <v>24</v>
      </c>
      <c r="B23" s="14"/>
      <c r="C23" s="35">
        <f>SUM(C21:C22)</f>
        <v>189600</v>
      </c>
      <c r="D23" s="15"/>
      <c r="E23" s="15"/>
      <c r="F23" s="15"/>
      <c r="G23" s="35">
        <f>SUM(G21:G22)</f>
        <v>893</v>
      </c>
      <c r="H23" s="35">
        <f>+SUM(H21:H22)</f>
        <v>10716</v>
      </c>
    </row>
    <row r="24" spans="1:10" ht="28.15" customHeight="1" thickBot="1">
      <c r="A24" s="13" t="s">
        <v>33</v>
      </c>
      <c r="B24" s="14"/>
      <c r="C24" s="35">
        <f>+C20+C23</f>
        <v>355500</v>
      </c>
      <c r="D24" s="15"/>
      <c r="E24" s="15"/>
      <c r="F24" s="15"/>
      <c r="G24" s="35">
        <f>+G23+G20</f>
        <v>893</v>
      </c>
      <c r="H24" s="35">
        <f>+H20+H23</f>
        <v>10716</v>
      </c>
    </row>
    <row r="25" spans="1:10" ht="28.15" customHeight="1" thickBot="1">
      <c r="B25" s="43"/>
      <c r="C25" s="2"/>
      <c r="D25" s="43"/>
      <c r="E25" s="43"/>
      <c r="F25" s="43"/>
      <c r="G25" s="43"/>
    </row>
    <row r="26" spans="1:10" ht="28.15" customHeight="1" thickBot="1">
      <c r="A26" s="66" t="s">
        <v>51</v>
      </c>
      <c r="B26" s="67"/>
      <c r="C26" s="67"/>
      <c r="D26" s="68"/>
      <c r="E26" s="1"/>
      <c r="F26" s="4" t="s">
        <v>43</v>
      </c>
      <c r="G26" s="4" t="s">
        <v>30</v>
      </c>
      <c r="H26" s="4" t="s">
        <v>31</v>
      </c>
      <c r="I26" s="4" t="s">
        <v>41</v>
      </c>
      <c r="J26" s="4" t="s">
        <v>40</v>
      </c>
    </row>
    <row r="27" spans="1:10" s="4" customFormat="1" ht="39.75" thickBot="1">
      <c r="A27" s="22" t="s">
        <v>0</v>
      </c>
      <c r="B27" s="19" t="s">
        <v>1</v>
      </c>
      <c r="C27" s="23" t="s">
        <v>52</v>
      </c>
      <c r="D27" s="24" t="s">
        <v>53</v>
      </c>
      <c r="F27" t="s">
        <v>55</v>
      </c>
      <c r="G27">
        <v>25.2</v>
      </c>
      <c r="H27">
        <v>1</v>
      </c>
      <c r="I27">
        <f>+H27*G27</f>
        <v>25.2</v>
      </c>
      <c r="J27" s="45">
        <v>353.56</v>
      </c>
    </row>
    <row r="28" spans="1:10" ht="28.15" customHeight="1">
      <c r="A28" s="10" t="s">
        <v>21</v>
      </c>
      <c r="B28" s="11" t="s">
        <v>22</v>
      </c>
      <c r="C28" s="62">
        <f>+J32</f>
        <v>2886.79</v>
      </c>
      <c r="D28" s="12">
        <f>C28*12</f>
        <v>34641.479999999996</v>
      </c>
      <c r="F28" t="s">
        <v>29</v>
      </c>
      <c r="G28">
        <v>52.8</v>
      </c>
      <c r="H28">
        <v>1</v>
      </c>
      <c r="I28">
        <f>+H28*G28</f>
        <v>52.8</v>
      </c>
      <c r="J28" s="45">
        <v>654.19000000000005</v>
      </c>
    </row>
    <row r="29" spans="1:10" ht="28.15" customHeight="1">
      <c r="A29" s="6"/>
      <c r="B29" s="7"/>
      <c r="C29" s="42"/>
      <c r="D29" s="42"/>
      <c r="F29" t="s">
        <v>29</v>
      </c>
      <c r="G29">
        <v>40.200000000000003</v>
      </c>
      <c r="H29">
        <v>1</v>
      </c>
      <c r="I29">
        <f>+H29*G29</f>
        <v>40.200000000000003</v>
      </c>
      <c r="J29" s="45">
        <v>549.94000000000005</v>
      </c>
    </row>
    <row r="30" spans="1:10" ht="28.15" customHeight="1">
      <c r="A30" s="37" t="s">
        <v>25</v>
      </c>
      <c r="B30" s="38" t="s">
        <v>19</v>
      </c>
      <c r="C30" s="47">
        <v>400</v>
      </c>
      <c r="D30" s="47">
        <f>C30*12</f>
        <v>4800</v>
      </c>
      <c r="F30" t="s">
        <v>55</v>
      </c>
      <c r="G30">
        <v>23.5</v>
      </c>
      <c r="H30">
        <v>1</v>
      </c>
      <c r="I30">
        <f t="shared" ref="I30:I31" si="0">+H30*G30</f>
        <v>23.5</v>
      </c>
      <c r="J30" s="45">
        <v>329.7</v>
      </c>
    </row>
    <row r="31" spans="1:10" ht="28.15" customHeight="1">
      <c r="A31" s="37" t="s">
        <v>26</v>
      </c>
      <c r="B31" s="38" t="s">
        <v>19</v>
      </c>
      <c r="C31" s="47">
        <f>5831*0.05</f>
        <v>291.55</v>
      </c>
      <c r="D31" s="47">
        <f>C31*12</f>
        <v>3498.6000000000004</v>
      </c>
      <c r="F31" t="s">
        <v>32</v>
      </c>
      <c r="G31">
        <f>30.5+65</f>
        <v>95.5</v>
      </c>
      <c r="H31">
        <v>1</v>
      </c>
      <c r="I31">
        <f t="shared" si="0"/>
        <v>95.5</v>
      </c>
      <c r="J31" s="64">
        <v>999.4</v>
      </c>
    </row>
    <row r="32" spans="1:10" ht="28.15" customHeight="1">
      <c r="A32" s="37" t="s">
        <v>42</v>
      </c>
      <c r="B32" s="38" t="s">
        <v>19</v>
      </c>
      <c r="C32" s="47">
        <f>+D32/12</f>
        <v>83.333333333333329</v>
      </c>
      <c r="D32" s="47">
        <v>1000</v>
      </c>
      <c r="F32" t="s">
        <v>33</v>
      </c>
      <c r="H32" s="45"/>
      <c r="J32" s="65">
        <f>+SUM(J27:J31)</f>
        <v>2886.79</v>
      </c>
    </row>
    <row r="33" spans="1:4" ht="28.15" customHeight="1">
      <c r="A33" s="37" t="s">
        <v>27</v>
      </c>
      <c r="B33" s="38" t="s">
        <v>19</v>
      </c>
      <c r="C33" s="47">
        <f>+G23</f>
        <v>893</v>
      </c>
      <c r="D33" s="47">
        <f>C33*12</f>
        <v>10716</v>
      </c>
    </row>
    <row r="34" spans="1:4" ht="28.15" customHeight="1" thickBot="1">
      <c r="A34" s="39" t="s">
        <v>12</v>
      </c>
      <c r="B34" s="40"/>
      <c r="C34" s="41">
        <f>C28+C29-C30-C31-C33-C32</f>
        <v>1218.9066666666665</v>
      </c>
      <c r="D34" s="41">
        <f>D28+D29-D30-D31-D33-D32</f>
        <v>14626.879999999997</v>
      </c>
    </row>
  </sheetData>
  <mergeCells count="5">
    <mergeCell ref="A26:D26"/>
    <mergeCell ref="A15:H15"/>
    <mergeCell ref="A2:B2"/>
    <mergeCell ref="G2:H2"/>
    <mergeCell ref="D2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Yassine BOUHADJEB</dc:creator>
  <cp:lastModifiedBy>fvivies</cp:lastModifiedBy>
  <dcterms:created xsi:type="dcterms:W3CDTF">2021-09-21T19:10:30Z</dcterms:created>
  <dcterms:modified xsi:type="dcterms:W3CDTF">2025-03-20T16:52:35Z</dcterms:modified>
</cp:coreProperties>
</file>